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6"/>
  <workbookPr/>
  <mc:AlternateContent xmlns:mc="http://schemas.openxmlformats.org/markup-compatibility/2006">
    <mc:Choice Requires="x15">
      <x15ac:absPath xmlns:x15ac="http://schemas.microsoft.com/office/spreadsheetml/2010/11/ac" url="C:\Users\isabelle\EIGA European Industrial Gases Association\Shares - Publications\DOC-Documents\DOC (pending)\"/>
    </mc:Choice>
  </mc:AlternateContent>
  <xr:revisionPtr revIDLastSave="130" documentId="8_{61A38347-9FCC-4E51-AFAC-4C79A77CE179}" xr6:coauthVersionLast="47" xr6:coauthVersionMax="47" xr10:uidLastSave="{7D5EF324-1C14-49C6-AFBC-4DD4ED2A2197}"/>
  <bookViews>
    <workbookView xWindow="-110" yWindow="-110" windowWidth="19420" windowHeight="10540" xr2:uid="{00000000-000D-0000-FFFF-FFFF00000000}"/>
  </bookViews>
  <sheets>
    <sheet name="Tabelle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D50" i="1"/>
  <c r="D62" i="1"/>
  <c r="D56" i="1"/>
  <c r="D42" i="1"/>
  <c r="D44" i="1"/>
  <c r="D88" i="1"/>
  <c r="D35" i="1"/>
  <c r="D48" i="1"/>
  <c r="D54" i="1"/>
  <c r="D34" i="1"/>
  <c r="D36" i="1"/>
  <c r="D66" i="1"/>
  <c r="D45" i="1"/>
  <c r="D69" i="1"/>
  <c r="D70" i="1"/>
  <c r="D43" i="1"/>
  <c r="D49" i="1"/>
  <c r="D51" i="1"/>
  <c r="D60" i="1"/>
  <c r="D63" i="1"/>
  <c r="D57" i="1"/>
  <c r="D89" i="1"/>
  <c r="D86" i="1"/>
  <c r="D55" i="1"/>
  <c r="D61" i="1"/>
  <c r="D87" i="1"/>
</calcChain>
</file>

<file path=xl/sharedStrings.xml><?xml version="1.0" encoding="utf-8"?>
<sst xmlns="http://schemas.openxmlformats.org/spreadsheetml/2006/main" count="125" uniqueCount="107">
  <si>
    <t>3. Carbide Dust Emission (Cyclone)</t>
  </si>
  <si>
    <t>4. Acetylene production</t>
  </si>
  <si>
    <t>5. Emissions</t>
  </si>
  <si>
    <t>Closed generator</t>
  </si>
  <si>
    <t>6. Sum of emissions</t>
  </si>
  <si>
    <t>Differences in concentration (mg/l water)</t>
  </si>
  <si>
    <t>Remarks</t>
  </si>
  <si>
    <r>
      <t>C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 xml:space="preserve"> </t>
    </r>
  </si>
  <si>
    <r>
      <t>PH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 </t>
    </r>
  </si>
  <si>
    <r>
      <t>NH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  </t>
    </r>
  </si>
  <si>
    <r>
      <t>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 xml:space="preserve">S  </t>
    </r>
  </si>
  <si>
    <t>2. Impurities in raw acetylene</t>
  </si>
  <si>
    <t>Cyclone operation time (min)</t>
  </si>
  <si>
    <t>Estimation: 1% of the lime pit emissions</t>
  </si>
  <si>
    <t>closed generator</t>
  </si>
  <si>
    <r>
      <t>notice:</t>
    </r>
    <r>
      <rPr>
        <sz val="10"/>
        <rFont val="Arial"/>
        <family val="2"/>
      </rPr>
      <t xml:space="preserve"> yellow coloured fields contain </t>
    </r>
  </si>
  <si>
    <t>Estimation: 1% of acetylene production,</t>
  </si>
  <si>
    <t>which is a result from a complicated</t>
  </si>
  <si>
    <t>calculation</t>
  </si>
  <si>
    <t>Acetone emission:</t>
  </si>
  <si>
    <t>Acetone emission is calculated:</t>
  </si>
  <si>
    <t>Acetone density liquid (kg/l)</t>
  </si>
  <si>
    <t>Acetone density vapour (kg/l)</t>
  </si>
  <si>
    <t>A(em)=A(con)xAcetylenexA(dv)/A(dl)</t>
  </si>
  <si>
    <t xml:space="preserve">If acetone is filled with a gas displacement device, these emissions can be neglected, </t>
  </si>
  <si>
    <t>if acetone vapour disperses into the atmosphere the amount of vapour can be calculated.</t>
  </si>
  <si>
    <t>~1% in old or badly maintained compr.</t>
  </si>
  <si>
    <t>1.4 Pressure (mm water column)</t>
  </si>
  <si>
    <t>1.2 Operating hours/d</t>
  </si>
  <si>
    <t>1. General Data Acetylene Production</t>
  </si>
  <si>
    <r>
      <t>2.1 Phosphine PH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 (ppm)</t>
    </r>
  </si>
  <si>
    <r>
      <t>2.2 Ammonia NH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 (ppm)</t>
    </r>
  </si>
  <si>
    <r>
      <t>2.3 Hydrogensulfide 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S (ppm)</t>
    </r>
  </si>
  <si>
    <r>
      <t>2.4 Arsine AsH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 (ppm)</t>
    </r>
  </si>
  <si>
    <r>
      <t>3.1 Capacity (exhausting volume)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air/h)</t>
    </r>
  </si>
  <si>
    <r>
      <t>3.2 Concentration of Carbide dust (mg/m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air)</t>
    </r>
  </si>
  <si>
    <t xml:space="preserve">Carbide dust emission is not relevant </t>
  </si>
  <si>
    <t>for closed generator</t>
  </si>
  <si>
    <t>5.1 Charging the generator with Carbide</t>
  </si>
  <si>
    <t>5.2 Lime pit</t>
  </si>
  <si>
    <t>5.3 Gasholder</t>
  </si>
  <si>
    <t>5.4 Overpressure relief system</t>
  </si>
  <si>
    <t>5.5 Compressors/drying system/filling station</t>
  </si>
  <si>
    <t>5.6 Cylinder testing</t>
  </si>
  <si>
    <t>Excel Spreadsheet to calculate Air Emissions</t>
  </si>
  <si>
    <t>Estimation: 0.1% of acetylene production,</t>
  </si>
  <si>
    <t>1.1 Operating days/y</t>
  </si>
  <si>
    <t>1.3 Carbide consumption (T/y)</t>
  </si>
  <si>
    <t>1.5 Charging quantity (T/charge)</t>
  </si>
  <si>
    <r>
      <t>1.6 Water quantity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/TCaC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</si>
  <si>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t>1.7 Water volume in circle of acetylene 
generation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/y)</t>
    </r>
  </si>
  <si>
    <r>
      <t>C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 xml:space="preserve"> (kg/y)</t>
    </r>
  </si>
  <si>
    <r>
      <t>PH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  (kg/y)</t>
    </r>
  </si>
  <si>
    <r>
      <t>NH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  (kg/y)</t>
    </r>
  </si>
  <si>
    <r>
      <t>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S  (kg/y)</t>
    </r>
  </si>
  <si>
    <r>
      <t>PH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  (mg/y)</t>
    </r>
  </si>
  <si>
    <r>
      <t>NH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  (mg/y)</t>
    </r>
  </si>
  <si>
    <r>
      <t>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S  (mg/y)</t>
    </r>
  </si>
  <si>
    <t>Acetone (kg/y)</t>
  </si>
  <si>
    <t>Acetone consumption
(kg/tonne acetylene)</t>
  </si>
  <si>
    <t>4.1 kg Acetylene per kg Carbide</t>
  </si>
  <si>
    <t>4.3 Acetylene (T/y)</t>
  </si>
  <si>
    <t>4.4 Lime 25% (T/y)</t>
  </si>
  <si>
    <t>D</t>
  </si>
  <si>
    <t>h</t>
  </si>
  <si>
    <t>C</t>
  </si>
  <si>
    <t>P</t>
  </si>
  <si>
    <t>W</t>
  </si>
  <si>
    <t>V</t>
  </si>
  <si>
    <t>Q</t>
  </si>
  <si>
    <t>XPH3</t>
  </si>
  <si>
    <t>XNH3</t>
  </si>
  <si>
    <t>XH2S</t>
  </si>
  <si>
    <t>R</t>
  </si>
  <si>
    <t>Y</t>
  </si>
  <si>
    <t>A</t>
  </si>
  <si>
    <t>L</t>
  </si>
  <si>
    <t>4.2 Practical yield of acetylene</t>
  </si>
  <si>
    <t>E1</t>
  </si>
  <si>
    <t>E4</t>
  </si>
  <si>
    <t>E6</t>
  </si>
  <si>
    <t>E8</t>
  </si>
  <si>
    <t>E11</t>
  </si>
  <si>
    <t>E13</t>
  </si>
  <si>
    <t>E15</t>
  </si>
  <si>
    <t>E17</t>
  </si>
  <si>
    <t>E2</t>
  </si>
  <si>
    <t>E3</t>
  </si>
  <si>
    <t>E5</t>
  </si>
  <si>
    <t>E7</t>
  </si>
  <si>
    <t>E9</t>
  </si>
  <si>
    <t>E10</t>
  </si>
  <si>
    <t>E12</t>
  </si>
  <si>
    <t>E14</t>
  </si>
  <si>
    <t>E16</t>
  </si>
  <si>
    <t>E18</t>
  </si>
  <si>
    <t>E19</t>
  </si>
  <si>
    <t>S</t>
  </si>
  <si>
    <t>E20</t>
  </si>
  <si>
    <t>E21</t>
  </si>
  <si>
    <t>E22</t>
  </si>
  <si>
    <t>E23</t>
  </si>
  <si>
    <t xml:space="preserve">inout data. For calculation, enter  </t>
  </si>
  <si>
    <t>data in all yellow coloured fields</t>
  </si>
  <si>
    <r>
      <rPr>
        <sz val="10"/>
        <rFont val="Arial"/>
        <family val="2"/>
      </rPr>
      <t>Figure</t>
    </r>
    <r>
      <rPr>
        <b/>
        <i/>
        <sz val="10"/>
        <rFont val="Arial"/>
        <family val="2"/>
      </rPr>
      <t xml:space="preserve"> in Italics</t>
    </r>
    <r>
      <rPr>
        <sz val="10"/>
        <rFont val="Arial"/>
        <family val="2"/>
      </rPr>
      <t xml:space="preserve"> are calculated</t>
    </r>
  </si>
  <si>
    <t>Ignoring</t>
  </si>
  <si>
    <t>Carbide dust (kg/y)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</si>
</sst>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2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vertAlign val="superscript"/>
      <sz val="10"/>
      <name val="Arial"/>
      <family val="2"/>
    </font>
    <font>
      <vertAlign val="subscript"/>
      <sz val="10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0"/>
      <color indexed="12"/>
      <name val="Arial"/>
      <family val="2"/>
    </font>
    <font>
      <b/>
      <i/>
      <sz val="10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5" fillId="0" borderId="0" xfId="0" applyFont="1" applyAlignment="1">
      <alignment horizontal="centerContinuous"/>
    </xf>
    <xf numFmtId="0" fontId="5" fillId="0" borderId="0" xfId="0" applyFont="1"/>
    <xf numFmtId="0" fontId="5" fillId="0" borderId="0" xfId="0" applyFont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5" fillId="0" borderId="0" xfId="0" applyFont="1" applyBorder="1"/>
    <xf numFmtId="0" fontId="5" fillId="0" borderId="4" xfId="0" applyFont="1" applyBorder="1"/>
    <xf numFmtId="0" fontId="1" fillId="0" borderId="0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0" fillId="0" borderId="3" xfId="0" applyFont="1" applyBorder="1"/>
    <xf numFmtId="0" fontId="0" fillId="0" borderId="8" xfId="0" applyBorder="1"/>
    <xf numFmtId="0" fontId="5" fillId="0" borderId="0" xfId="0" applyFont="1" applyBorder="1" applyAlignment="1"/>
    <xf numFmtId="0" fontId="5" fillId="0" borderId="3" xfId="0" applyFont="1" applyBorder="1" applyAlignment="1"/>
    <xf numFmtId="0" fontId="9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13" xfId="0" applyFont="1" applyBorder="1" applyAlignment="1"/>
    <xf numFmtId="0" fontId="0" fillId="0" borderId="14" xfId="0" applyBorder="1"/>
    <xf numFmtId="0" fontId="0" fillId="0" borderId="9" xfId="0" applyBorder="1"/>
    <xf numFmtId="0" fontId="5" fillId="0" borderId="3" xfId="0" applyFont="1" applyBorder="1"/>
    <xf numFmtId="0" fontId="5" fillId="0" borderId="13" xfId="0" applyFont="1" applyBorder="1" applyAlignment="1"/>
    <xf numFmtId="0" fontId="0" fillId="0" borderId="13" xfId="0" applyBorder="1" applyAlignment="1"/>
    <xf numFmtId="0" fontId="0" fillId="0" borderId="13" xfId="0" applyBorder="1"/>
    <xf numFmtId="0" fontId="0" fillId="0" borderId="5" xfId="0" applyBorder="1" applyAlignment="1"/>
    <xf numFmtId="0" fontId="0" fillId="0" borderId="3" xfId="0" applyBorder="1" applyAlignment="1"/>
    <xf numFmtId="0" fontId="0" fillId="0" borderId="15" xfId="0" applyBorder="1"/>
    <xf numFmtId="0" fontId="1" fillId="0" borderId="3" xfId="0" applyFont="1" applyBorder="1"/>
    <xf numFmtId="0" fontId="11" fillId="0" borderId="0" xfId="0" applyFont="1" applyBorder="1" applyAlignment="1"/>
    <xf numFmtId="0" fontId="0" fillId="0" borderId="15" xfId="0" applyBorder="1" applyAlignment="1"/>
    <xf numFmtId="0" fontId="0" fillId="0" borderId="14" xfId="0" applyBorder="1" applyAlignment="1"/>
    <xf numFmtId="0" fontId="11" fillId="0" borderId="1" xfId="0" applyFont="1" applyBorder="1" applyAlignment="1"/>
    <xf numFmtId="0" fontId="0" fillId="0" borderId="6" xfId="0" applyBorder="1" applyAlignment="1"/>
    <xf numFmtId="0" fontId="5" fillId="0" borderId="8" xfId="0" applyFont="1" applyBorder="1"/>
    <xf numFmtId="0" fontId="5" fillId="0" borderId="15" xfId="0" applyFont="1" applyBorder="1" applyAlignment="1">
      <alignment wrapText="1"/>
    </xf>
    <xf numFmtId="0" fontId="5" fillId="0" borderId="14" xfId="0" applyFont="1" applyBorder="1" applyAlignment="1"/>
    <xf numFmtId="0" fontId="0" fillId="0" borderId="14" xfId="0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16" fontId="8" fillId="0" borderId="15" xfId="0" applyNumberFormat="1" applyFont="1" applyBorder="1" applyAlignment="1">
      <alignment horizontal="center"/>
    </xf>
    <xf numFmtId="16" fontId="8" fillId="0" borderId="13" xfId="0" applyNumberFormat="1" applyFont="1" applyBorder="1" applyAlignment="1">
      <alignment horizontal="center"/>
    </xf>
    <xf numFmtId="16" fontId="8" fillId="0" borderId="13" xfId="0" applyNumberFormat="1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1" fillId="0" borderId="12" xfId="0" applyFont="1" applyBorder="1" applyAlignment="1">
      <alignment horizontal="center"/>
    </xf>
    <xf numFmtId="0" fontId="8" fillId="0" borderId="15" xfId="0" applyFont="1" applyBorder="1" applyAlignment="1"/>
    <xf numFmtId="0" fontId="1" fillId="2" borderId="12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164" fontId="7" fillId="0" borderId="14" xfId="0" applyNumberFormat="1" applyFont="1" applyBorder="1" applyAlignment="1">
      <alignment horizontal="center"/>
    </xf>
    <xf numFmtId="165" fontId="7" fillId="0" borderId="14" xfId="0" applyNumberFormat="1" applyFont="1" applyBorder="1" applyAlignment="1">
      <alignment horizontal="center"/>
    </xf>
    <xf numFmtId="1" fontId="7" fillId="0" borderId="14" xfId="0" applyNumberFormat="1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165" fontId="7" fillId="0" borderId="12" xfId="0" applyNumberFormat="1" applyFont="1" applyBorder="1" applyAlignment="1">
      <alignment horizontal="center"/>
    </xf>
    <xf numFmtId="165" fontId="7" fillId="0" borderId="15" xfId="0" applyNumberFormat="1" applyFont="1" applyBorder="1" applyAlignment="1">
      <alignment horizontal="center"/>
    </xf>
    <xf numFmtId="0" fontId="0" fillId="0" borderId="6" xfId="0" applyBorder="1" applyAlignment="1">
      <alignment vertical="center"/>
    </xf>
    <xf numFmtId="0" fontId="1" fillId="0" borderId="15" xfId="0" applyFont="1" applyBorder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165" fontId="7" fillId="3" borderId="15" xfId="0" applyNumberFormat="1" applyFont="1" applyFill="1" applyBorder="1" applyAlignment="1">
      <alignment horizontal="center"/>
    </xf>
    <xf numFmtId="2" fontId="7" fillId="3" borderId="15" xfId="0" applyNumberFormat="1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5" fillId="0" borderId="8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1" fillId="3" borderId="6" xfId="0" applyFont="1" applyFill="1" applyBorder="1" applyAlignment="1">
      <alignment horizontal="center"/>
    </xf>
    <xf numFmtId="0" fontId="7" fillId="0" borderId="15" xfId="0" applyFont="1" applyBorder="1" applyAlignment="1">
      <alignment horizontal="center"/>
    </xf>
    <xf numFmtId="2" fontId="7" fillId="0" borderId="15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3" xfId="0" applyFont="1" applyBorder="1" applyAlignment="1"/>
    <xf numFmtId="0" fontId="11" fillId="0" borderId="0" xfId="0" applyFont="1" applyBorder="1" applyAlignment="1"/>
    <xf numFmtId="0" fontId="5" fillId="0" borderId="15" xfId="0" applyFont="1" applyBorder="1" applyAlignment="1"/>
    <xf numFmtId="0" fontId="0" fillId="0" borderId="8" xfId="0" applyBorder="1" applyAlignment="1"/>
    <xf numFmtId="0" fontId="2" fillId="0" borderId="13" xfId="0" applyFont="1" applyBorder="1" applyAlignment="1"/>
    <xf numFmtId="0" fontId="5" fillId="0" borderId="8" xfId="0" applyFont="1" applyBorder="1" applyAlignment="1"/>
    <xf numFmtId="0" fontId="1" fillId="0" borderId="8" xfId="0" applyFont="1" applyBorder="1" applyAlignment="1"/>
    <xf numFmtId="0" fontId="0" fillId="0" borderId="14" xfId="0" applyBorder="1" applyAlignment="1"/>
    <xf numFmtId="0" fontId="0" fillId="0" borderId="15" xfId="0" applyBorder="1" applyAlignment="1"/>
    <xf numFmtId="0" fontId="2" fillId="0" borderId="9" xfId="0" applyFont="1" applyBorder="1" applyAlignment="1"/>
    <xf numFmtId="0" fontId="0" fillId="0" borderId="1" xfId="0" applyBorder="1" applyAlignment="1"/>
    <xf numFmtId="0" fontId="0" fillId="0" borderId="2" xfId="0" applyBorder="1" applyAlignment="1"/>
    <xf numFmtId="0" fontId="0" fillId="0" borderId="12" xfId="0" applyBorder="1" applyAlignme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" fontId="5" fillId="0" borderId="15" xfId="0" applyNumberFormat="1" applyFont="1" applyBorder="1" applyAlignment="1"/>
    <xf numFmtId="16" fontId="0" fillId="0" borderId="8" xfId="0" applyNumberFormat="1" applyBorder="1" applyAlignment="1"/>
    <xf numFmtId="0" fontId="10" fillId="0" borderId="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5" fillId="0" borderId="3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10" fillId="0" borderId="9" xfId="0" applyFont="1" applyBorder="1" applyAlignment="1"/>
    <xf numFmtId="0" fontId="11" fillId="0" borderId="1" xfId="0" applyFont="1" applyBorder="1" applyAlignment="1"/>
    <xf numFmtId="16" fontId="0" fillId="0" borderId="15" xfId="0" applyNumberFormat="1" applyBorder="1" applyAlignment="1"/>
    <xf numFmtId="16" fontId="5" fillId="0" borderId="15" xfId="0" applyNumberFormat="1" applyFont="1" applyBorder="1" applyAlignment="1">
      <alignment vertical="center" wrapText="1"/>
    </xf>
    <xf numFmtId="16" fontId="0" fillId="0" borderId="8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8" xfId="0" applyBorder="1" applyAlignment="1">
      <alignment vertical="center"/>
    </xf>
    <xf numFmtId="0" fontId="5" fillId="0" borderId="3" xfId="0" applyFont="1" applyBorder="1" applyAlignment="1"/>
    <xf numFmtId="0" fontId="0" fillId="0" borderId="0" xfId="0" applyBorder="1" applyAlignment="1"/>
    <xf numFmtId="0" fontId="0" fillId="0" borderId="4" xfId="0" applyBorder="1" applyAlignment="1"/>
    <xf numFmtId="0" fontId="5" fillId="0" borderId="5" xfId="0" applyFont="1" applyBorder="1" applyAlignment="1"/>
    <xf numFmtId="0" fontId="0" fillId="0" borderId="6" xfId="0" applyBorder="1" applyAlignment="1"/>
    <xf numFmtId="0" fontId="0" fillId="0" borderId="7" xfId="0" applyBorder="1" applyAlignment="1"/>
    <xf numFmtId="0" fontId="5" fillId="0" borderId="9" xfId="0" applyFont="1" applyFill="1" applyBorder="1" applyAlignment="1"/>
    <xf numFmtId="0" fontId="5" fillId="0" borderId="1" xfId="0" applyFont="1" applyFill="1" applyBorder="1" applyAlignment="1"/>
    <xf numFmtId="0" fontId="5" fillId="0" borderId="2" xfId="0" applyFont="1" applyFill="1" applyBorder="1" applyAlignment="1"/>
    <xf numFmtId="0" fontId="5" fillId="0" borderId="9" xfId="0" applyFont="1" applyBorder="1" applyAlignme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0"/>
  <sheetViews>
    <sheetView tabSelected="1" topLeftCell="A28" zoomScale="90" zoomScaleNormal="90" workbookViewId="0"/>
  </sheetViews>
  <sheetFormatPr defaultColWidth="11.4609375" defaultRowHeight="12.75" x14ac:dyDescent="0.15"/>
  <cols>
    <col min="1" max="1" width="24.54296875" customWidth="1"/>
    <col min="2" max="2" width="16.71875" customWidth="1"/>
    <col min="3" max="3" width="5.52734375" bestFit="1" customWidth="1"/>
    <col min="4" max="4" width="11.59375" bestFit="1" customWidth="1"/>
  </cols>
  <sheetData>
    <row r="2" spans="1:7" ht="18" x14ac:dyDescent="0.2">
      <c r="A2" s="87" t="s">
        <v>44</v>
      </c>
      <c r="B2" s="88"/>
      <c r="C2" s="88"/>
      <c r="D2" s="88"/>
      <c r="E2" s="88"/>
      <c r="F2" s="88"/>
      <c r="G2" s="88"/>
    </row>
    <row r="3" spans="1:7" s="2" customFormat="1" x14ac:dyDescent="0.15">
      <c r="A3" s="3"/>
      <c r="B3" s="1"/>
      <c r="C3" s="1"/>
      <c r="D3" s="1"/>
      <c r="E3" s="1"/>
      <c r="F3" s="1"/>
      <c r="G3" s="1"/>
    </row>
    <row r="4" spans="1:7" s="2" customFormat="1" x14ac:dyDescent="0.15">
      <c r="A4" s="1"/>
      <c r="B4" s="1"/>
      <c r="C4" s="1"/>
      <c r="D4" s="1"/>
      <c r="E4" s="1"/>
      <c r="F4" s="1"/>
      <c r="G4" s="1"/>
    </row>
    <row r="5" spans="1:7" ht="13.5" x14ac:dyDescent="0.15">
      <c r="A5" s="100" t="s">
        <v>29</v>
      </c>
      <c r="B5" s="101"/>
      <c r="C5" s="37"/>
      <c r="D5" s="4"/>
      <c r="E5" s="91" t="s">
        <v>6</v>
      </c>
      <c r="F5" s="92"/>
      <c r="G5" s="93"/>
    </row>
    <row r="6" spans="1:7" x14ac:dyDescent="0.15">
      <c r="A6" s="6"/>
      <c r="B6" s="7"/>
      <c r="C6" s="7"/>
      <c r="D6" s="7"/>
      <c r="E6" s="6"/>
      <c r="F6" s="7"/>
      <c r="G6" s="8"/>
    </row>
    <row r="7" spans="1:7" x14ac:dyDescent="0.15">
      <c r="A7" s="89" t="s">
        <v>46</v>
      </c>
      <c r="B7" s="77"/>
      <c r="C7" s="45" t="s">
        <v>63</v>
      </c>
      <c r="D7" s="52">
        <v>250</v>
      </c>
      <c r="E7" s="94" t="s">
        <v>15</v>
      </c>
      <c r="F7" s="95"/>
      <c r="G7" s="96"/>
    </row>
    <row r="8" spans="1:7" x14ac:dyDescent="0.15">
      <c r="A8" s="102" t="s">
        <v>28</v>
      </c>
      <c r="B8" s="77"/>
      <c r="C8" s="45" t="s">
        <v>64</v>
      </c>
      <c r="D8" s="52">
        <v>24</v>
      </c>
      <c r="E8" s="97" t="s">
        <v>102</v>
      </c>
      <c r="F8" s="95"/>
      <c r="G8" s="96"/>
    </row>
    <row r="9" spans="1:7" x14ac:dyDescent="0.15">
      <c r="A9" s="89" t="s">
        <v>47</v>
      </c>
      <c r="B9" s="90"/>
      <c r="C9" s="46" t="s">
        <v>65</v>
      </c>
      <c r="D9" s="52">
        <v>2520</v>
      </c>
      <c r="E9" s="97" t="s">
        <v>103</v>
      </c>
      <c r="F9" s="95"/>
      <c r="G9" s="96"/>
    </row>
    <row r="10" spans="1:7" x14ac:dyDescent="0.15">
      <c r="A10" s="102" t="s">
        <v>27</v>
      </c>
      <c r="B10" s="90"/>
      <c r="C10" s="46" t="s">
        <v>66</v>
      </c>
      <c r="D10" s="52">
        <v>750</v>
      </c>
      <c r="E10" s="6"/>
      <c r="F10" s="7"/>
      <c r="G10" s="8"/>
    </row>
    <row r="11" spans="1:7" x14ac:dyDescent="0.15">
      <c r="A11" s="89" t="s">
        <v>48</v>
      </c>
      <c r="B11" s="90"/>
      <c r="C11" s="46" t="s">
        <v>67</v>
      </c>
      <c r="D11" s="52">
        <v>1.7</v>
      </c>
      <c r="E11" s="99"/>
      <c r="F11" s="95"/>
      <c r="G11" s="96"/>
    </row>
    <row r="12" spans="1:7" ht="16.5" x14ac:dyDescent="0.25">
      <c r="A12" s="89" t="s">
        <v>49</v>
      </c>
      <c r="B12" s="90"/>
      <c r="C12" s="47" t="s">
        <v>68</v>
      </c>
      <c r="D12" s="52">
        <v>10</v>
      </c>
      <c r="E12" s="6"/>
      <c r="F12" s="7"/>
      <c r="G12" s="8"/>
    </row>
    <row r="13" spans="1:7" s="2" customFormat="1" x14ac:dyDescent="0.15">
      <c r="A13" s="103" t="s">
        <v>50</v>
      </c>
      <c r="B13" s="104"/>
      <c r="C13" s="48" t="s">
        <v>69</v>
      </c>
      <c r="D13" s="72">
        <f>D9*D12</f>
        <v>25200</v>
      </c>
      <c r="E13" s="98" t="s">
        <v>104</v>
      </c>
      <c r="F13" s="95"/>
      <c r="G13" s="96"/>
    </row>
    <row r="14" spans="1:7" s="2" customFormat="1" x14ac:dyDescent="0.15">
      <c r="A14" s="105"/>
      <c r="B14" s="106"/>
      <c r="C14" s="49"/>
      <c r="D14" s="73"/>
      <c r="E14" s="26"/>
      <c r="F14" s="9"/>
      <c r="G14" s="10"/>
    </row>
    <row r="15" spans="1:7" x14ac:dyDescent="0.15">
      <c r="A15" s="6"/>
      <c r="B15" s="7"/>
      <c r="C15" s="7"/>
      <c r="D15" s="7"/>
      <c r="E15" s="6"/>
      <c r="F15" s="7"/>
      <c r="G15" s="8"/>
    </row>
    <row r="16" spans="1:7" ht="13.5" x14ac:dyDescent="0.15">
      <c r="A16" s="15" t="s">
        <v>11</v>
      </c>
      <c r="B16" s="7"/>
      <c r="C16" s="7"/>
      <c r="D16" s="7"/>
      <c r="E16" s="6"/>
      <c r="F16" s="7"/>
      <c r="G16" s="8"/>
    </row>
    <row r="17" spans="1:7" x14ac:dyDescent="0.15">
      <c r="A17" s="6"/>
      <c r="B17" s="7"/>
      <c r="C17" s="7"/>
      <c r="D17" s="7"/>
      <c r="E17" s="6"/>
      <c r="F17" s="7"/>
      <c r="G17" s="8"/>
    </row>
    <row r="18" spans="1:7" ht="15.75" x14ac:dyDescent="0.25">
      <c r="A18" s="82" t="s">
        <v>30</v>
      </c>
      <c r="B18" s="77"/>
      <c r="C18" s="51" t="s">
        <v>70</v>
      </c>
      <c r="D18" s="52">
        <v>300</v>
      </c>
      <c r="E18" s="6"/>
      <c r="F18" s="7"/>
      <c r="G18" s="8"/>
    </row>
    <row r="19" spans="1:7" ht="15.75" x14ac:dyDescent="0.25">
      <c r="A19" s="82" t="s">
        <v>31</v>
      </c>
      <c r="B19" s="77"/>
      <c r="C19" s="51" t="s">
        <v>71</v>
      </c>
      <c r="D19" s="52">
        <v>620</v>
      </c>
      <c r="E19" s="6"/>
      <c r="F19" s="7"/>
      <c r="G19" s="8"/>
    </row>
    <row r="20" spans="1:7" ht="15.75" x14ac:dyDescent="0.25">
      <c r="A20" s="82" t="s">
        <v>32</v>
      </c>
      <c r="B20" s="77"/>
      <c r="C20" s="51" t="s">
        <v>72</v>
      </c>
      <c r="D20" s="52">
        <v>10</v>
      </c>
      <c r="E20" s="6"/>
      <c r="F20" s="7"/>
      <c r="G20" s="8"/>
    </row>
    <row r="21" spans="1:7" ht="15.75" x14ac:dyDescent="0.25">
      <c r="A21" s="82" t="s">
        <v>33</v>
      </c>
      <c r="B21" s="77"/>
      <c r="C21" s="35"/>
      <c r="D21" s="50" t="s">
        <v>105</v>
      </c>
      <c r="E21" s="31"/>
      <c r="F21" s="7"/>
      <c r="G21" s="8"/>
    </row>
    <row r="22" spans="1:7" x14ac:dyDescent="0.15">
      <c r="A22" s="25"/>
      <c r="B22" s="4"/>
      <c r="C22" s="7"/>
      <c r="D22" s="7"/>
      <c r="E22" s="6"/>
      <c r="F22" s="7"/>
      <c r="G22" s="8"/>
    </row>
    <row r="23" spans="1:7" x14ac:dyDescent="0.15">
      <c r="A23" s="6"/>
      <c r="B23" s="7"/>
      <c r="C23" s="7"/>
      <c r="D23" s="7"/>
      <c r="E23" s="6"/>
      <c r="F23" s="7"/>
      <c r="G23" s="8"/>
    </row>
    <row r="24" spans="1:7" ht="13.5" x14ac:dyDescent="0.15">
      <c r="A24" s="15" t="s">
        <v>0</v>
      </c>
      <c r="B24" s="7"/>
      <c r="C24" s="7"/>
      <c r="D24" s="7"/>
      <c r="E24" s="6" t="s">
        <v>36</v>
      </c>
      <c r="F24" s="7"/>
      <c r="G24" s="8"/>
    </row>
    <row r="25" spans="1:7" x14ac:dyDescent="0.15">
      <c r="A25" s="6"/>
      <c r="B25" s="7"/>
      <c r="C25" s="7"/>
      <c r="D25" s="7"/>
      <c r="E25" s="6" t="s">
        <v>37</v>
      </c>
      <c r="F25" s="7"/>
      <c r="G25" s="8"/>
    </row>
    <row r="26" spans="1:7" ht="15" x14ac:dyDescent="0.15">
      <c r="A26" s="82" t="s">
        <v>34</v>
      </c>
      <c r="B26" s="77"/>
      <c r="C26" s="35"/>
      <c r="D26" s="53">
        <v>3600</v>
      </c>
      <c r="E26" s="6"/>
      <c r="F26" s="7"/>
      <c r="G26" s="8"/>
    </row>
    <row r="27" spans="1:7" ht="15" x14ac:dyDescent="0.15">
      <c r="A27" s="82" t="s">
        <v>35</v>
      </c>
      <c r="B27" s="77"/>
      <c r="C27" s="35"/>
      <c r="D27" s="53">
        <v>45</v>
      </c>
      <c r="E27" s="6"/>
      <c r="F27" s="7"/>
      <c r="G27" s="8"/>
    </row>
    <row r="28" spans="1:7" x14ac:dyDescent="0.15">
      <c r="A28" s="77" t="s">
        <v>12</v>
      </c>
      <c r="B28" s="81"/>
      <c r="C28" s="35"/>
      <c r="D28" s="53">
        <v>1</v>
      </c>
      <c r="E28" s="6"/>
      <c r="F28" s="7"/>
      <c r="G28" s="8"/>
    </row>
    <row r="29" spans="1:7" x14ac:dyDescent="0.15">
      <c r="A29" s="6"/>
      <c r="B29" s="7"/>
      <c r="C29" s="7"/>
      <c r="D29" s="11"/>
      <c r="E29" s="6"/>
      <c r="F29" s="7"/>
      <c r="G29" s="8"/>
    </row>
    <row r="30" spans="1:7" x14ac:dyDescent="0.15">
      <c r="A30" s="6"/>
      <c r="B30" s="7"/>
      <c r="C30" s="7"/>
      <c r="D30" s="7"/>
      <c r="E30" s="6"/>
      <c r="F30" s="7"/>
      <c r="G30" s="8"/>
    </row>
    <row r="31" spans="1:7" ht="13.5" x14ac:dyDescent="0.15">
      <c r="A31" s="74" t="s">
        <v>1</v>
      </c>
      <c r="B31" s="75"/>
      <c r="C31" s="34"/>
      <c r="D31" s="7"/>
      <c r="E31" s="6"/>
      <c r="F31" s="7"/>
      <c r="G31" s="8"/>
    </row>
    <row r="32" spans="1:7" s="2" customFormat="1" x14ac:dyDescent="0.15">
      <c r="A32" s="18"/>
      <c r="B32" s="17"/>
      <c r="C32" s="17"/>
      <c r="D32" s="9"/>
      <c r="E32" s="26"/>
      <c r="F32" s="9"/>
      <c r="G32" s="10"/>
    </row>
    <row r="33" spans="1:7" x14ac:dyDescent="0.15">
      <c r="A33" s="76" t="s">
        <v>60</v>
      </c>
      <c r="B33" s="77"/>
      <c r="C33" s="45" t="s">
        <v>73</v>
      </c>
      <c r="D33" s="53">
        <v>0.35499999999999998</v>
      </c>
      <c r="E33" s="6"/>
      <c r="F33" s="7"/>
      <c r="G33" s="8"/>
    </row>
    <row r="34" spans="1:7" x14ac:dyDescent="0.15">
      <c r="A34" s="76" t="s">
        <v>77</v>
      </c>
      <c r="B34" s="77"/>
      <c r="C34" s="45" t="s">
        <v>74</v>
      </c>
      <c r="D34" s="54">
        <f>64/26*D33</f>
        <v>0.87384615384615383</v>
      </c>
      <c r="E34" s="6"/>
      <c r="F34" s="7"/>
      <c r="G34" s="8"/>
    </row>
    <row r="35" spans="1:7" x14ac:dyDescent="0.15">
      <c r="A35" s="76" t="s">
        <v>61</v>
      </c>
      <c r="B35" s="77"/>
      <c r="C35" s="45" t="s">
        <v>75</v>
      </c>
      <c r="D35" s="55">
        <f>$D9*$D33</f>
        <v>894.59999999999991</v>
      </c>
      <c r="E35" s="6"/>
      <c r="F35" s="7"/>
      <c r="G35" s="8"/>
    </row>
    <row r="36" spans="1:7" x14ac:dyDescent="0.15">
      <c r="A36" s="76" t="s">
        <v>62</v>
      </c>
      <c r="B36" s="77"/>
      <c r="C36" s="45" t="s">
        <v>76</v>
      </c>
      <c r="D36" s="56">
        <f>$D9*(100/25)*(74/64)*$D34</f>
        <v>10184.676923076922</v>
      </c>
      <c r="E36" s="6"/>
      <c r="F36" s="7"/>
      <c r="G36" s="8"/>
    </row>
    <row r="37" spans="1:7" x14ac:dyDescent="0.15">
      <c r="A37" s="6"/>
      <c r="B37" s="7"/>
      <c r="C37" s="7"/>
      <c r="D37" s="7"/>
      <c r="E37" s="6"/>
      <c r="F37" s="7"/>
      <c r="G37" s="8"/>
    </row>
    <row r="38" spans="1:7" x14ac:dyDescent="0.15">
      <c r="A38" s="6"/>
      <c r="B38" s="7"/>
      <c r="C38" s="7"/>
      <c r="D38" s="7"/>
      <c r="E38" s="6"/>
      <c r="F38" s="7"/>
      <c r="G38" s="8"/>
    </row>
    <row r="39" spans="1:7" ht="13.5" x14ac:dyDescent="0.15">
      <c r="A39" s="74" t="s">
        <v>2</v>
      </c>
      <c r="B39" s="75"/>
      <c r="C39" s="34"/>
      <c r="D39" s="7"/>
      <c r="E39" s="6"/>
      <c r="F39" s="7"/>
      <c r="G39" s="8"/>
    </row>
    <row r="40" spans="1:7" x14ac:dyDescent="0.15">
      <c r="A40" s="6"/>
      <c r="B40" s="7"/>
      <c r="C40" s="7"/>
      <c r="D40" s="7"/>
      <c r="E40" s="6"/>
      <c r="F40" s="7"/>
      <c r="G40" s="8"/>
    </row>
    <row r="41" spans="1:7" x14ac:dyDescent="0.15">
      <c r="A41" s="80" t="s">
        <v>38</v>
      </c>
      <c r="B41" s="81"/>
      <c r="C41" s="81"/>
      <c r="D41" s="81"/>
      <c r="E41" s="6"/>
      <c r="F41" s="7"/>
      <c r="G41" s="8"/>
    </row>
    <row r="42" spans="1:7" ht="15.75" x14ac:dyDescent="0.25">
      <c r="A42" s="19" t="s">
        <v>3</v>
      </c>
      <c r="B42" s="39" t="s">
        <v>51</v>
      </c>
      <c r="C42" s="45" t="s">
        <v>78</v>
      </c>
      <c r="D42" s="55">
        <f>(D11/2.33)*(D9/D11)*((10000+D10)/10000)*1.095</f>
        <v>1273.1137339055792</v>
      </c>
      <c r="E42" s="6"/>
      <c r="F42" s="7"/>
      <c r="G42" s="8"/>
    </row>
    <row r="43" spans="1:7" ht="15.75" x14ac:dyDescent="0.25">
      <c r="A43" s="6"/>
      <c r="B43" s="39" t="s">
        <v>52</v>
      </c>
      <c r="C43" s="45" t="s">
        <v>86</v>
      </c>
      <c r="D43" s="54">
        <f>$D42*(D18*1.53/1.095)*0.000001</f>
        <v>0.53366137339055797</v>
      </c>
      <c r="E43" s="6"/>
      <c r="F43" s="7"/>
      <c r="G43" s="8"/>
    </row>
    <row r="44" spans="1:7" ht="15.75" x14ac:dyDescent="0.25">
      <c r="A44" s="6"/>
      <c r="B44" s="39" t="s">
        <v>53</v>
      </c>
      <c r="C44" s="45" t="s">
        <v>87</v>
      </c>
      <c r="D44" s="54">
        <f>$D42*(D19*0.77147/1.095)*0.000001</f>
        <v>0.55611398394849776</v>
      </c>
      <c r="E44" s="6"/>
      <c r="F44" s="7"/>
      <c r="G44" s="8"/>
    </row>
    <row r="45" spans="1:7" ht="15.75" x14ac:dyDescent="0.25">
      <c r="A45" s="12"/>
      <c r="B45" s="39" t="s">
        <v>54</v>
      </c>
      <c r="C45" s="45" t="s">
        <v>79</v>
      </c>
      <c r="D45" s="54">
        <f>$D42*(D20*1.539/1.095)*0.000001</f>
        <v>1.7893351931330466E-2</v>
      </c>
      <c r="E45" s="6"/>
      <c r="F45" s="7"/>
      <c r="G45" s="8"/>
    </row>
    <row r="46" spans="1:7" x14ac:dyDescent="0.15">
      <c r="A46" s="6"/>
      <c r="B46" s="7"/>
      <c r="C46" s="7"/>
      <c r="D46" s="7"/>
      <c r="E46" s="6"/>
      <c r="F46" s="7"/>
      <c r="G46" s="8"/>
    </row>
    <row r="47" spans="1:7" ht="13.5" x14ac:dyDescent="0.15">
      <c r="A47" s="78" t="s">
        <v>39</v>
      </c>
      <c r="B47" s="79"/>
      <c r="C47" s="41"/>
      <c r="D47" s="22"/>
      <c r="E47" s="86" t="s">
        <v>5</v>
      </c>
      <c r="F47" s="82"/>
      <c r="G47" s="82"/>
    </row>
    <row r="48" spans="1:7" ht="15.75" x14ac:dyDescent="0.25">
      <c r="A48" s="20"/>
      <c r="B48" s="39" t="s">
        <v>51</v>
      </c>
      <c r="C48" s="45" t="s">
        <v>88</v>
      </c>
      <c r="D48" s="70">
        <f>($D$13*1000)*G48*0.000001</f>
        <v>1764</v>
      </c>
      <c r="E48" s="24"/>
      <c r="F48" s="24" t="s">
        <v>7</v>
      </c>
      <c r="G48" s="57">
        <v>70</v>
      </c>
    </row>
    <row r="49" spans="1:7" ht="15.75" x14ac:dyDescent="0.25">
      <c r="A49" s="20"/>
      <c r="B49" s="39" t="s">
        <v>52</v>
      </c>
      <c r="C49" s="45" t="s">
        <v>80</v>
      </c>
      <c r="D49" s="71">
        <f>($D$13*1000)*G49*0.000001</f>
        <v>0.73080000000000001</v>
      </c>
      <c r="E49" s="24"/>
      <c r="F49" s="24" t="s">
        <v>8</v>
      </c>
      <c r="G49" s="57">
        <v>2.9000000000000001E-2</v>
      </c>
    </row>
    <row r="50" spans="1:7" ht="15.75" x14ac:dyDescent="0.25">
      <c r="A50" s="20"/>
      <c r="B50" s="39" t="s">
        <v>53</v>
      </c>
      <c r="C50" s="45" t="s">
        <v>89</v>
      </c>
      <c r="D50" s="71">
        <f>($D$13*1000)*G50*0.000001</f>
        <v>0.75600000000000001</v>
      </c>
      <c r="E50" s="24"/>
      <c r="F50" s="24" t="s">
        <v>9</v>
      </c>
      <c r="G50" s="57">
        <v>0.03</v>
      </c>
    </row>
    <row r="51" spans="1:7" ht="15.75" x14ac:dyDescent="0.25">
      <c r="A51" s="21"/>
      <c r="B51" s="39" t="s">
        <v>54</v>
      </c>
      <c r="C51" s="45" t="s">
        <v>81</v>
      </c>
      <c r="D51" s="71">
        <f>($D$13*1000)*G51*0.000001</f>
        <v>2.52E-2</v>
      </c>
      <c r="E51" s="24"/>
      <c r="F51" s="24" t="s">
        <v>10</v>
      </c>
      <c r="G51" s="57">
        <v>1E-3</v>
      </c>
    </row>
    <row r="52" spans="1:7" x14ac:dyDescent="0.15">
      <c r="A52" s="16"/>
      <c r="B52" s="24"/>
      <c r="C52" s="24"/>
      <c r="D52" s="24"/>
      <c r="E52" s="24"/>
      <c r="F52" s="24"/>
      <c r="G52" s="22"/>
    </row>
    <row r="53" spans="1:7" ht="13.5" x14ac:dyDescent="0.15">
      <c r="A53" s="83" t="s">
        <v>40</v>
      </c>
      <c r="B53" s="84"/>
      <c r="C53" s="84"/>
      <c r="D53" s="85"/>
      <c r="E53" s="27" t="s">
        <v>13</v>
      </c>
      <c r="F53" s="28"/>
      <c r="G53" s="29"/>
    </row>
    <row r="54" spans="1:7" ht="15.75" x14ac:dyDescent="0.25">
      <c r="A54" s="20"/>
      <c r="B54" s="39" t="s">
        <v>51</v>
      </c>
      <c r="C54" s="43" t="s">
        <v>90</v>
      </c>
      <c r="D54" s="70">
        <f>D$48*0.01</f>
        <v>17.64</v>
      </c>
      <c r="E54" s="6"/>
      <c r="F54" s="7"/>
      <c r="G54" s="8"/>
    </row>
    <row r="55" spans="1:7" ht="15.75" x14ac:dyDescent="0.25">
      <c r="A55" s="20"/>
      <c r="B55" s="39" t="s">
        <v>55</v>
      </c>
      <c r="C55" s="43" t="s">
        <v>91</v>
      </c>
      <c r="D55" s="70">
        <f>$D$49*0.01*1000000</f>
        <v>7308</v>
      </c>
      <c r="E55" s="6"/>
      <c r="F55" s="7"/>
      <c r="G55" s="8"/>
    </row>
    <row r="56" spans="1:7" ht="15.75" x14ac:dyDescent="0.25">
      <c r="A56" s="20"/>
      <c r="B56" s="39" t="s">
        <v>56</v>
      </c>
      <c r="C56" s="43" t="s">
        <v>82</v>
      </c>
      <c r="D56" s="70">
        <f>$D$50*0.01*1000000</f>
        <v>7560</v>
      </c>
      <c r="E56" s="6"/>
      <c r="F56" s="7"/>
      <c r="G56" s="8"/>
    </row>
    <row r="57" spans="1:7" ht="15.75" x14ac:dyDescent="0.25">
      <c r="A57" s="21"/>
      <c r="B57" s="39" t="s">
        <v>57</v>
      </c>
      <c r="C57" s="43" t="s">
        <v>92</v>
      </c>
      <c r="D57" s="70">
        <f>$D$51*0.01*1000000</f>
        <v>252</v>
      </c>
      <c r="E57" s="12"/>
      <c r="F57" s="13"/>
      <c r="G57" s="14"/>
    </row>
    <row r="58" spans="1:7" x14ac:dyDescent="0.15">
      <c r="A58" s="16"/>
      <c r="B58" s="24"/>
      <c r="C58" s="24"/>
      <c r="D58" s="24"/>
      <c r="E58" s="24"/>
      <c r="F58" s="24"/>
      <c r="G58" s="22"/>
    </row>
    <row r="59" spans="1:7" ht="13.5" x14ac:dyDescent="0.15">
      <c r="A59" s="83" t="s">
        <v>41</v>
      </c>
      <c r="B59" s="81"/>
      <c r="C59" s="81"/>
      <c r="D59" s="86"/>
      <c r="E59" s="27" t="s">
        <v>13</v>
      </c>
      <c r="F59" s="29"/>
      <c r="G59" s="29"/>
    </row>
    <row r="60" spans="1:7" ht="15.75" x14ac:dyDescent="0.25">
      <c r="A60" s="20"/>
      <c r="B60" s="39" t="s">
        <v>51</v>
      </c>
      <c r="C60" s="45" t="s">
        <v>83</v>
      </c>
      <c r="D60" s="58">
        <f>D$48*0.01</f>
        <v>17.64</v>
      </c>
      <c r="E60" s="6"/>
      <c r="F60" s="7"/>
      <c r="G60" s="8"/>
    </row>
    <row r="61" spans="1:7" ht="15.75" x14ac:dyDescent="0.25">
      <c r="A61" s="20"/>
      <c r="B61" s="39" t="s">
        <v>55</v>
      </c>
      <c r="C61" s="45" t="s">
        <v>93</v>
      </c>
      <c r="D61" s="58">
        <f>$D$49*0.01*1000000</f>
        <v>7308</v>
      </c>
      <c r="E61" s="6"/>
      <c r="F61" s="7"/>
      <c r="G61" s="8"/>
    </row>
    <row r="62" spans="1:7" ht="15.75" x14ac:dyDescent="0.25">
      <c r="A62" s="20"/>
      <c r="B62" s="39" t="s">
        <v>56</v>
      </c>
      <c r="C62" s="45" t="s">
        <v>84</v>
      </c>
      <c r="D62" s="58">
        <f>$D$50*0.01*1000000</f>
        <v>7560</v>
      </c>
      <c r="E62" s="6"/>
      <c r="F62" s="7"/>
      <c r="G62" s="8"/>
    </row>
    <row r="63" spans="1:7" ht="15.75" x14ac:dyDescent="0.25">
      <c r="A63" s="21"/>
      <c r="B63" s="39" t="s">
        <v>57</v>
      </c>
      <c r="C63" s="45" t="s">
        <v>94</v>
      </c>
      <c r="D63" s="58">
        <f>$D$51*0.01*1000000</f>
        <v>252</v>
      </c>
      <c r="E63" s="12"/>
      <c r="F63" s="13"/>
      <c r="G63" s="14"/>
    </row>
    <row r="64" spans="1:7" x14ac:dyDescent="0.15">
      <c r="A64" s="16"/>
      <c r="B64" s="24"/>
      <c r="C64" s="24"/>
      <c r="D64" s="24"/>
      <c r="E64" s="24"/>
      <c r="F64" s="24"/>
      <c r="G64" s="22"/>
    </row>
    <row r="65" spans="1:7" ht="13.5" x14ac:dyDescent="0.15">
      <c r="A65" s="78" t="s">
        <v>42</v>
      </c>
      <c r="B65" s="82"/>
      <c r="C65" s="82"/>
      <c r="D65" s="82"/>
      <c r="E65" s="113" t="s">
        <v>45</v>
      </c>
      <c r="F65" s="114"/>
      <c r="G65" s="115"/>
    </row>
    <row r="66" spans="1:7" ht="15.75" x14ac:dyDescent="0.25">
      <c r="A66" s="21"/>
      <c r="B66" s="39" t="s">
        <v>51</v>
      </c>
      <c r="C66" s="45" t="s">
        <v>85</v>
      </c>
      <c r="D66" s="59">
        <f>$D$35*0.001*1000</f>
        <v>894.59999999999991</v>
      </c>
      <c r="E66" s="110" t="s">
        <v>26</v>
      </c>
      <c r="F66" s="111"/>
      <c r="G66" s="112"/>
    </row>
    <row r="67" spans="1:7" x14ac:dyDescent="0.15">
      <c r="A67" s="16"/>
      <c r="B67" s="24"/>
      <c r="C67" s="24"/>
      <c r="D67" s="24"/>
      <c r="E67" s="24"/>
      <c r="F67" s="24"/>
      <c r="G67" s="22"/>
    </row>
    <row r="68" spans="1:7" ht="13.5" x14ac:dyDescent="0.15">
      <c r="A68" s="83" t="s">
        <v>43</v>
      </c>
      <c r="B68" s="81"/>
      <c r="C68" s="36"/>
      <c r="D68" s="22"/>
      <c r="E68" s="116" t="s">
        <v>16</v>
      </c>
      <c r="F68" s="84"/>
      <c r="G68" s="85"/>
    </row>
    <row r="69" spans="1:7" ht="15.75" x14ac:dyDescent="0.25">
      <c r="A69" s="20"/>
      <c r="B69" s="39" t="s">
        <v>51</v>
      </c>
      <c r="C69" s="45" t="s">
        <v>95</v>
      </c>
      <c r="D69" s="60">
        <f>$D$35*0.01*1000</f>
        <v>8946</v>
      </c>
      <c r="E69" s="107" t="s">
        <v>17</v>
      </c>
      <c r="F69" s="108"/>
      <c r="G69" s="109"/>
    </row>
    <row r="70" spans="1:7" x14ac:dyDescent="0.15">
      <c r="A70" s="21"/>
      <c r="B70" s="39" t="s">
        <v>58</v>
      </c>
      <c r="C70" s="45" t="s">
        <v>96</v>
      </c>
      <c r="D70" s="60">
        <f>$D$79*$D$35*$D$78/$D$77</f>
        <v>117.77012658227846</v>
      </c>
      <c r="E70" s="110" t="s">
        <v>18</v>
      </c>
      <c r="F70" s="111"/>
      <c r="G70" s="112"/>
    </row>
    <row r="71" spans="1:7" x14ac:dyDescent="0.15">
      <c r="A71" s="25"/>
      <c r="B71" s="4"/>
      <c r="C71" s="7"/>
      <c r="E71" s="4"/>
      <c r="F71" s="4"/>
      <c r="G71" s="5"/>
    </row>
    <row r="72" spans="1:7" x14ac:dyDescent="0.15">
      <c r="A72" s="6"/>
      <c r="B72" s="7"/>
      <c r="C72" s="7"/>
      <c r="E72" s="7"/>
      <c r="F72" s="7"/>
      <c r="G72" s="8"/>
    </row>
    <row r="73" spans="1:7" x14ac:dyDescent="0.15">
      <c r="A73" s="33" t="s">
        <v>19</v>
      </c>
      <c r="B73" s="7"/>
      <c r="C73" s="7"/>
      <c r="E73" s="7"/>
      <c r="F73" s="7"/>
      <c r="G73" s="8"/>
    </row>
    <row r="74" spans="1:7" x14ac:dyDescent="0.15">
      <c r="A74" s="33" t="s">
        <v>24</v>
      </c>
      <c r="B74" s="7"/>
      <c r="C74" s="7"/>
      <c r="E74" s="7"/>
      <c r="F74" s="7"/>
      <c r="G74" s="8"/>
    </row>
    <row r="75" spans="1:7" x14ac:dyDescent="0.15">
      <c r="A75" s="33" t="s">
        <v>25</v>
      </c>
      <c r="B75" s="7"/>
      <c r="C75" s="7"/>
      <c r="D75" s="7"/>
      <c r="E75" s="7"/>
      <c r="F75" s="7"/>
      <c r="G75" s="8"/>
    </row>
    <row r="76" spans="1:7" x14ac:dyDescent="0.15">
      <c r="A76" s="12"/>
      <c r="B76" s="7"/>
      <c r="C76" s="7"/>
      <c r="D76" s="7"/>
      <c r="E76" s="7"/>
      <c r="F76" s="7"/>
      <c r="G76" s="8"/>
    </row>
    <row r="77" spans="1:7" ht="24" x14ac:dyDescent="0.15">
      <c r="A77" s="32" t="s">
        <v>21</v>
      </c>
      <c r="B77" s="40" t="s">
        <v>21</v>
      </c>
      <c r="C77" s="42"/>
      <c r="D77" s="62">
        <v>0.79</v>
      </c>
      <c r="E77" s="5" t="s">
        <v>20</v>
      </c>
      <c r="F77" s="29"/>
      <c r="G77" s="29"/>
    </row>
    <row r="78" spans="1:7" ht="24" x14ac:dyDescent="0.15">
      <c r="A78" s="32" t="s">
        <v>22</v>
      </c>
      <c r="B78" s="40" t="s">
        <v>22</v>
      </c>
      <c r="C78" s="42"/>
      <c r="D78" s="62">
        <v>2.5999999999999999E-3</v>
      </c>
      <c r="E78" s="7"/>
      <c r="F78" s="7"/>
      <c r="G78" s="8"/>
    </row>
    <row r="79" spans="1:7" ht="46.5" x14ac:dyDescent="0.15">
      <c r="A79" s="40"/>
      <c r="B79" s="40" t="s">
        <v>59</v>
      </c>
      <c r="C79" s="44" t="s">
        <v>97</v>
      </c>
      <c r="D79" s="63">
        <v>40</v>
      </c>
      <c r="E79" s="61" t="s">
        <v>23</v>
      </c>
      <c r="F79" s="13"/>
      <c r="G79" s="14"/>
    </row>
    <row r="80" spans="1:7" x14ac:dyDescent="0.15">
      <c r="A80" s="6"/>
      <c r="B80" s="7"/>
      <c r="C80" s="7"/>
      <c r="D80" s="7"/>
      <c r="E80" s="7"/>
      <c r="F80" s="7"/>
      <c r="G80" s="8"/>
    </row>
    <row r="81" spans="1:7" x14ac:dyDescent="0.15">
      <c r="A81" s="6"/>
      <c r="B81" s="7"/>
      <c r="C81" s="7"/>
      <c r="D81" s="7"/>
      <c r="E81" s="7"/>
      <c r="F81" s="7"/>
      <c r="G81" s="8"/>
    </row>
    <row r="82" spans="1:7" x14ac:dyDescent="0.15">
      <c r="A82" s="6"/>
      <c r="B82" s="7"/>
      <c r="C82" s="7"/>
      <c r="D82" s="7"/>
      <c r="E82" s="7"/>
      <c r="F82" s="7"/>
      <c r="G82" s="8"/>
    </row>
    <row r="83" spans="1:7" x14ac:dyDescent="0.15">
      <c r="A83" s="12"/>
      <c r="B83" s="13"/>
      <c r="C83" s="13"/>
      <c r="D83" s="13"/>
      <c r="E83" s="13"/>
      <c r="F83" s="13"/>
      <c r="G83" s="14"/>
    </row>
    <row r="84" spans="1:7" ht="13.5" x14ac:dyDescent="0.15">
      <c r="A84" s="23" t="s">
        <v>4</v>
      </c>
      <c r="B84" s="25"/>
      <c r="C84" s="4"/>
      <c r="D84" s="4"/>
      <c r="E84" s="4"/>
      <c r="F84" s="4"/>
      <c r="G84" s="5"/>
    </row>
    <row r="85" spans="1:7" x14ac:dyDescent="0.15">
      <c r="A85" s="20"/>
      <c r="B85" s="30"/>
      <c r="C85" s="38"/>
      <c r="D85" s="69" t="s">
        <v>14</v>
      </c>
      <c r="G85" s="8"/>
    </row>
    <row r="86" spans="1:7" ht="15.75" x14ac:dyDescent="0.25">
      <c r="A86" s="20"/>
      <c r="B86" s="39" t="s">
        <v>51</v>
      </c>
      <c r="C86" s="45" t="s">
        <v>98</v>
      </c>
      <c r="D86" s="64">
        <f>$D$69+$D$66+$D$60+$D$54+$D$48+$D$42</f>
        <v>12912.993733905578</v>
      </c>
      <c r="G86" s="8"/>
    </row>
    <row r="87" spans="1:7" ht="15.75" x14ac:dyDescent="0.25">
      <c r="A87" s="20"/>
      <c r="B87" s="39" t="s">
        <v>52</v>
      </c>
      <c r="C87" s="45" t="s">
        <v>99</v>
      </c>
      <c r="D87" s="65">
        <f>($D$61/1000000)+($D$55/1000000)+$D$49+$D$43</f>
        <v>1.279077373390558</v>
      </c>
      <c r="E87" s="7"/>
      <c r="F87" s="7"/>
      <c r="G87" s="8"/>
    </row>
    <row r="88" spans="1:7" ht="15.75" x14ac:dyDescent="0.25">
      <c r="A88" s="20"/>
      <c r="B88" s="39" t="s">
        <v>53</v>
      </c>
      <c r="C88" s="45" t="s">
        <v>100</v>
      </c>
      <c r="D88" s="65">
        <f>($D$62/1000000)+($D$56/1000000)+$D$50+$D$44</f>
        <v>1.3272339839484979</v>
      </c>
      <c r="E88" s="7"/>
      <c r="F88" s="7"/>
      <c r="G88" s="8"/>
    </row>
    <row r="89" spans="1:7" ht="15.75" x14ac:dyDescent="0.25">
      <c r="A89" s="20"/>
      <c r="B89" s="39" t="s">
        <v>54</v>
      </c>
      <c r="C89" s="45" t="s">
        <v>101</v>
      </c>
      <c r="D89" s="65">
        <f>($D$63/1000000)+($D$57/1000000)+$D$51+$D$45</f>
        <v>4.3597351931330464E-2</v>
      </c>
      <c r="E89" s="7"/>
      <c r="F89" s="7"/>
      <c r="G89" s="8"/>
    </row>
    <row r="90" spans="1:7" x14ac:dyDescent="0.15">
      <c r="A90" s="12"/>
      <c r="B90" s="67" t="s">
        <v>106</v>
      </c>
      <c r="C90" s="68"/>
      <c r="D90" s="66">
        <v>0</v>
      </c>
      <c r="E90" s="13"/>
      <c r="F90" s="13"/>
      <c r="G90" s="14"/>
    </row>
  </sheetData>
  <mergeCells count="41">
    <mergeCell ref="E69:G69"/>
    <mergeCell ref="E70:G70"/>
    <mergeCell ref="E65:G65"/>
    <mergeCell ref="E66:G66"/>
    <mergeCell ref="E68:G68"/>
    <mergeCell ref="A5:B5"/>
    <mergeCell ref="A26:B26"/>
    <mergeCell ref="A27:B27"/>
    <mergeCell ref="A7:B7"/>
    <mergeCell ref="A8:B8"/>
    <mergeCell ref="A10:B10"/>
    <mergeCell ref="A11:B11"/>
    <mergeCell ref="A12:B12"/>
    <mergeCell ref="A13:B14"/>
    <mergeCell ref="A53:D53"/>
    <mergeCell ref="A68:B68"/>
    <mergeCell ref="A59:D59"/>
    <mergeCell ref="A65:D65"/>
    <mergeCell ref="A2:G2"/>
    <mergeCell ref="E47:G47"/>
    <mergeCell ref="A28:B28"/>
    <mergeCell ref="A18:B18"/>
    <mergeCell ref="A19:B19"/>
    <mergeCell ref="A9:B9"/>
    <mergeCell ref="E5:G5"/>
    <mergeCell ref="E7:G7"/>
    <mergeCell ref="E8:G8"/>
    <mergeCell ref="E9:G9"/>
    <mergeCell ref="E13:G13"/>
    <mergeCell ref="E11:G11"/>
    <mergeCell ref="D13:D14"/>
    <mergeCell ref="A31:B31"/>
    <mergeCell ref="A34:B34"/>
    <mergeCell ref="A47:B47"/>
    <mergeCell ref="A41:D41"/>
    <mergeCell ref="A39:B39"/>
    <mergeCell ref="A33:B33"/>
    <mergeCell ref="A35:B35"/>
    <mergeCell ref="A36:B36"/>
    <mergeCell ref="A20:B20"/>
    <mergeCell ref="A21:B21"/>
  </mergeCells>
  <phoneticPr fontId="0" type="noConversion"/>
  <pageMargins left="0.78740157480314965" right="0.78740157480314965" top="0.59055118110236227" bottom="0.59055118110236227" header="0.51181102362204722" footer="0.51181102362204722"/>
  <pageSetup paperSize="9" orientation="portrait" horizont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uncil xmlns="2e8c8a9e-7870-44d9-bc2c-fb0d9dac4f2a">SAC</Council>
    <META xmlns="2e8c8a9e-7870-44d9-bc2c-fb0d9dac4f2a">C2H2 acetylene production carbide charging impurities dust phosphine ammonia hydrogensulphide arsine capacity concentration emission lime generator gasholder compressor drying relief density vapour</META>
    <Comments_x002f_ArchivingReason xmlns="2e8c8a9e-7870-44d9-bc2c-fb0d9dac4f2a" xsi:nil="true"/>
    <IntroTxt xmlns="2e8c8a9e-7870-44d9-bc2c-fb0d9dac4f2a" xsi:nil="true"/>
    <Publ_x002e_Title xmlns="2e8c8a9e-7870-44d9-bc2c-fb0d9dac4f2a">Spreadsheet for Calculation of Air Emissions from an Acetylene Plant</Publ_x002e_Title>
    <PublicorMembersOnly xmlns="2e8c8a9e-7870-44d9-bc2c-fb0d9dac4f2a">Public</PublicorMembersOnly>
    <Publ_x002e_Type xmlns="2e8c8a9e-7870-44d9-bc2c-fb0d9dac4f2a">DOC</Publ_x002e_Type>
    <Year xmlns="2e8c8a9e-7870-44d9-bc2c-fb0d9dac4f2a">2020</Year>
    <Publ_x002e_Date xmlns="2e8c8a9e-7870-44d9-bc2c-fb0d9dac4f2a">2020-06-04T22:00:00+00:00</Publ_x002e_Date>
    <IHCnr xmlns="2e8c8a9e-7870-44d9-bc2c-fb0d9dac4f2a" xsi:nil="true"/>
    <Developedby xmlns="2e8c8a9e-7870-44d9-bc2c-fb0d9dac4f2a">WG-5</Developedby>
    <Publ_x002e_Type_x002e_Long xmlns="2e8c8a9e-7870-44d9-bc2c-fb0d9dac4f2a">Document</Publ_x002e_Type_x002e_Long>
    <Archived_x003f_ xmlns="2e8c8a9e-7870-44d9-bc2c-fb0d9dac4f2a">Not Archived</Archived_x003f_>
    <Publ_x002e_Nr_x002e_ xmlns="2e8c8a9e-7870-44d9-bc2c-fb0d9dac4f2a">84.01</Publ_x002e_Nr_x002e_>
    <Custodian xmlns="2e8c8a9e-7870-44d9-bc2c-fb0d9dac4f2a">WG-5</Custodian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3ADF0856AC83429C73BF1E64A969F2" ma:contentTypeVersion="23" ma:contentTypeDescription="Create a new document." ma:contentTypeScope="" ma:versionID="da86eda2d05dc7b1be4755fa9e12f9b5">
  <xsd:schema xmlns:xsd="http://www.w3.org/2001/XMLSchema" xmlns:xs="http://www.w3.org/2001/XMLSchema" xmlns:p="http://schemas.microsoft.com/office/2006/metadata/properties" xmlns:ns2="2e8c8a9e-7870-44d9-bc2c-fb0d9dac4f2a" targetNamespace="http://schemas.microsoft.com/office/2006/metadata/properties" ma:root="true" ma:fieldsID="87df7085052b6fa86fccde8591e24b1c" ns2:_="">
    <xsd:import namespace="2e8c8a9e-7870-44d9-bc2c-fb0d9dac4f2a"/>
    <xsd:element name="properties">
      <xsd:complexType>
        <xsd:sequence>
          <xsd:element name="documentManagement">
            <xsd:complexType>
              <xsd:all>
                <xsd:element ref="ns2:Publ_x002e_Type"/>
                <xsd:element ref="ns2:Publ_x002e_Nr_x002e_"/>
                <xsd:element ref="ns2:Year"/>
                <xsd:element ref="ns2:Publ_x002e_Date" minOccurs="0"/>
                <xsd:element ref="ns2:Publ_x002e_Title"/>
                <xsd:element ref="ns2:IHCnr" minOccurs="0"/>
                <xsd:element ref="ns2:Custodian"/>
                <xsd:element ref="ns2:Developedby" minOccurs="0"/>
                <xsd:element ref="ns2:Council"/>
                <xsd:element ref="ns2:Comments_x002f_ArchivingReason" minOccurs="0"/>
                <xsd:element ref="ns2:META" minOccurs="0"/>
                <xsd:element ref="ns2:IntroTxt" minOccurs="0"/>
                <xsd:element ref="ns2:Archived_x003f_"/>
                <xsd:element ref="ns2:PublicorMembersOnly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Publ_x002e_Type_x002e_Long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8c8a9e-7870-44d9-bc2c-fb0d9dac4f2a" elementFormDefault="qualified">
    <xsd:import namespace="http://schemas.microsoft.com/office/2006/documentManagement/types"/>
    <xsd:import namespace="http://schemas.microsoft.com/office/infopath/2007/PartnerControls"/>
    <xsd:element name="Publ_x002e_Type" ma:index="8" ma:displayName="Publ.Type" ma:description="Publication Type" ma:format="Dropdown" ma:internalName="Publ_x002e_Type">
      <xsd:simpleType>
        <xsd:restriction base="dms:Choice">
          <xsd:enumeration value="AGM"/>
          <xsd:enumeration value="BN"/>
          <xsd:enumeration value="COM"/>
          <xsd:enumeration value="DOC"/>
          <xsd:enumeration value="ENL"/>
          <xsd:enumeration value="PP"/>
          <xsd:enumeration value="SA"/>
          <xsd:enumeration value="SI"/>
          <xsd:enumeration value="SI-HF"/>
          <xsd:enumeration value="SI-TS"/>
          <xsd:enumeration value="SL"/>
          <xsd:enumeration value="STAT"/>
          <xsd:enumeration value="TB"/>
          <xsd:enumeration value="TP"/>
          <xsd:enumeration value="TP-INC"/>
          <xsd:enumeration value="TM"/>
        </xsd:restriction>
      </xsd:simpleType>
    </xsd:element>
    <xsd:element name="Publ_x002e_Nr_x002e_" ma:index="9" ma:displayName="Publ.Nr." ma:description="Publication Number" ma:format="Dropdown" ma:internalName="Publ_x002e_Nr_x002e_" ma:percentage="FALSE">
      <xsd:simpleType>
        <xsd:restriction base="dms:Number"/>
      </xsd:simpleType>
    </xsd:element>
    <xsd:element name="Year" ma:index="10" ma:displayName="Year" ma:decimals="0" ma:description="Year of (last) publication" ma:format="Dropdown" ma:internalName="Year" ma:percentage="FALSE">
      <xsd:simpleType>
        <xsd:restriction base="dms:Number">
          <xsd:maxInclusive value="2030"/>
          <xsd:minInclusive value="1999"/>
        </xsd:restriction>
      </xsd:simpleType>
    </xsd:element>
    <xsd:element name="Publ_x002e_Date" ma:index="11" nillable="true" ma:displayName="Publ.Date" ma:description="Date of Publication" ma:format="DateOnly" ma:internalName="Publ_x002e_Date">
      <xsd:simpleType>
        <xsd:restriction base="dms:DateTime"/>
      </xsd:simpleType>
    </xsd:element>
    <xsd:element name="Publ_x002e_Title" ma:index="12" ma:displayName="Publ.Title" ma:description="Publication Title" ma:format="Dropdown" ma:internalName="Publ_x002e_Title">
      <xsd:simpleType>
        <xsd:restriction base="dms:Text">
          <xsd:maxLength value="255"/>
        </xsd:restriction>
      </xsd:simpleType>
    </xsd:element>
    <xsd:element name="IHCnr" ma:index="13" nillable="true" ma:displayName="IHC nr" ma:description="IHC Project Number" ma:format="Dropdown" ma:internalName="IHCnr">
      <xsd:simpleType>
        <xsd:restriction base="dms:Text">
          <xsd:maxLength value="255"/>
        </xsd:restriction>
      </xsd:simpleType>
    </xsd:element>
    <xsd:element name="Custodian" ma:index="14" ma:displayName="Custodian" ma:format="Dropdown" ma:internalName="Custodian">
      <xsd:simpleType>
        <xsd:restriction base="dms:Choice">
          <xsd:enumeration value="IGC"/>
          <xsd:enumeration value="MGC"/>
          <xsd:enumeration value="REC"/>
          <xsd:enumeration value="SAC"/>
          <xsd:enumeration value="EIGA"/>
          <xsd:enumeration value="WG-1"/>
          <xsd:enumeration value="WG-2"/>
          <xsd:enumeration value="WG-3"/>
          <xsd:enumeration value="WG-4"/>
          <xsd:enumeration value="WG-5"/>
          <xsd:enumeration value="WG-6"/>
          <xsd:enumeration value="WG-7"/>
          <xsd:enumeration value="WG-8"/>
          <xsd:enumeration value="WG-9"/>
          <xsd:enumeration value="WG-10"/>
          <xsd:enumeration value="WG-11"/>
          <xsd:enumeration value="WG-12"/>
          <xsd:enumeration value="WG-13"/>
          <xsd:enumeration value="WG-14"/>
          <xsd:enumeration value="WG-15"/>
          <xsd:enumeration value="WG-16"/>
          <xsd:enumeration value="WG-17"/>
          <xsd:enumeration value="WG-18"/>
          <xsd:enumeration value="WG-19"/>
          <xsd:enumeration value="WG-20"/>
          <xsd:enumeration value="WG-21"/>
          <xsd:enumeration value="WG-22"/>
        </xsd:restriction>
      </xsd:simpleType>
    </xsd:element>
    <xsd:element name="Developedby" ma:index="15" nillable="true" ma:displayName="Developed by" ma:format="Dropdown" ma:internalName="Developedby">
      <xsd:simpleType>
        <xsd:restriction base="dms:Text">
          <xsd:maxLength value="255"/>
        </xsd:restriction>
      </xsd:simpleType>
    </xsd:element>
    <xsd:element name="Council" ma:index="16" ma:displayName="Council" ma:format="Dropdown" ma:internalName="Council">
      <xsd:simpleType>
        <xsd:restriction base="dms:Choice">
          <xsd:enumeration value="IGC"/>
          <xsd:enumeration value="MGC"/>
          <xsd:enumeration value="REC"/>
          <xsd:enumeration value="SAC"/>
          <xsd:enumeration value="EIGA"/>
          <xsd:enumeration value="TF-BoD-03"/>
        </xsd:restriction>
      </xsd:simpleType>
    </xsd:element>
    <xsd:element name="Comments_x002f_ArchivingReason" ma:index="17" nillable="true" ma:displayName="Comments/ArchivingReason" ma:description="Internal comments or  Reason for Archiving" ma:format="Dropdown" ma:internalName="Comments_x002f_ArchivingReason">
      <xsd:simpleType>
        <xsd:restriction base="dms:Note">
          <xsd:maxLength value="255"/>
        </xsd:restriction>
      </xsd:simpleType>
    </xsd:element>
    <xsd:element name="META" ma:index="18" nillable="true" ma:displayName="META" ma:description="extra META tags&#10;(e.g. app_CYL, app_TANK, or gas_OXYGEN, gas_NITROGEN, ...)" ma:format="Dropdown" ma:internalName="META">
      <xsd:simpleType>
        <xsd:restriction base="dms:Text">
          <xsd:maxLength value="255"/>
        </xsd:restriction>
      </xsd:simpleType>
    </xsd:element>
    <xsd:element name="IntroTxt" ma:index="19" nillable="true" ma:displayName="IntroTxt" ma:description="Intro text for publication" ma:format="Dropdown" ma:internalName="IntroTxt">
      <xsd:simpleType>
        <xsd:restriction base="dms:Note"/>
      </xsd:simpleType>
    </xsd:element>
    <xsd:element name="Archived_x003f_" ma:index="20" ma:displayName="Archived ?" ma:default="Not Archived" ma:format="Dropdown" ma:internalName="Archived_x003f_">
      <xsd:simpleType>
        <xsd:restriction base="dms:Choice">
          <xsd:enumeration value="Not Archived"/>
          <xsd:enumeration value="Archived"/>
        </xsd:restriction>
      </xsd:simpleType>
    </xsd:element>
    <xsd:element name="PublicorMembersOnly" ma:index="21" ma:displayName="Publish to website" ma:default="NotOnWebsite" ma:format="Dropdown" ma:internalName="PublicorMembersOnly">
      <xsd:simpleType>
        <xsd:restriction base="dms:Choice">
          <xsd:enumeration value="Public"/>
          <xsd:enumeration value="MembersOnly"/>
          <xsd:enumeration value="NotOnWebsite"/>
        </xsd:restriction>
      </xsd:simpleType>
    </xsd:element>
    <xsd:element name="MediaServiceMetadata" ma:index="2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Publ_x002e_Type_x002e_Long" ma:index="26" ma:displayName="Publ.Type.Long" ma:default="Document" ma:description="Publ.Type.Long" ma:format="Dropdown" ma:internalName="Publ_x002e_Type_x002e_Long">
      <xsd:simpleType>
        <xsd:restriction base="dms:Choice">
          <xsd:enumeration value="Accident Statistics"/>
          <xsd:enumeration value="Annual General Assembly"/>
          <xsd:enumeration value="Annual Incident Reports"/>
          <xsd:enumeration value="Awareness Package - recent incidents"/>
          <xsd:enumeration value="Briefing Note"/>
          <xsd:enumeration value="Bulletin"/>
          <xsd:enumeration value="Communication"/>
          <xsd:enumeration value="Document"/>
          <xsd:enumeration value="EIGAzette"/>
          <xsd:enumeration value="Environmental Newsletter"/>
          <xsd:enumeration value="Position Paper"/>
          <xsd:enumeration value="Safety Alert"/>
          <xsd:enumeration value="Safety Information"/>
          <xsd:enumeration value="Safety Information - Human Factors"/>
          <xsd:enumeration value="Safety Information - Transport Safety"/>
          <xsd:enumeration value="Safety Leaflet"/>
          <xsd:enumeration value="Technical Bulletin"/>
          <xsd:enumeration value="Training Package"/>
          <xsd:enumeration value="Training Package - Incidents"/>
          <xsd:enumeration value="Training Material"/>
        </xsd:restriction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D17D9E-FB9A-4137-BB1E-4A77A88542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661E74-26C7-4266-A722-FA6AC570CB85}">
  <ds:schemaRefs>
    <ds:schemaRef ds:uri="http://schemas.microsoft.com/office/2006/metadata/properties"/>
    <ds:schemaRef ds:uri="http://www.w3.org/2000/xmlns/"/>
    <ds:schemaRef ds:uri="2e8c8a9e-7870-44d9-bc2c-fb0d9dac4f2a"/>
    <ds:schemaRef ds:uri="http://www.w3.org/2001/XMLSchema-instance"/>
  </ds:schemaRefs>
</ds:datastoreItem>
</file>

<file path=customXml/itemProps3.xml><?xml version="1.0" encoding="utf-8"?>
<ds:datastoreItem xmlns:ds="http://schemas.openxmlformats.org/officeDocument/2006/customXml" ds:itemID="{0270EDBD-7A83-44F4-ABE1-CC1DA55D570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2e8c8a9e-7870-44d9-bc2c-fb0d9dac4f2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Tabelle1</vt:lpstr>
    </vt:vector>
  </TitlesOfParts>
  <Company>EIGA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Doc_84.01_20_Spreadsheet_for_Calculation_of_Air_Emissions_from_an_Acetylene_Plant</dc:title>
  <dc:creator>EIGA</dc:creator>
  <cp:lastModifiedBy>Isabelle Rondeau</cp:lastModifiedBy>
  <cp:lastPrinted>2001-10-19T10:58:11Z</cp:lastPrinted>
  <dcterms:created xsi:type="dcterms:W3CDTF">2000-12-05T09:04:53Z</dcterms:created>
  <dcterms:modified xsi:type="dcterms:W3CDTF">2020-06-05T10:07:14Z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0x010100843ADF0856AC83429C73BF1E64A969F2</vt:lpwstr>
  </property>
</Properties>
</file>